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onzalr7\Documents\Projects\Mesa 500 kV Substation\Data Needs Request\Data Request - 20150529\Attachments\"/>
    </mc:Choice>
  </mc:AlternateContent>
  <bookViews>
    <workbookView xWindow="0" yWindow="0" windowWidth="20160" windowHeight="9612"/>
  </bookViews>
  <sheets>
    <sheet name="Table 5" sheetId="1" r:id="rId1"/>
  </sheets>
  <externalReferences>
    <externalReference r:id="rId2"/>
  </externalReferences>
  <definedNames>
    <definedName name="_xlnm.Print_Area" localSheetId="0">'Table 5'!$B$3:$L$39</definedName>
    <definedName name="Z_49CB7DB1_00CB_46E6_ADBD_AF8C8B6D39E4_.wvu.PrintArea" localSheetId="0" hidden="1">'Table 5'!$B$3:$L$33</definedName>
    <definedName name="Z_59DB1B86_FAEA_4A52_A732_1FC984BF81BF_.wvu.PrintArea" localSheetId="0" hidden="1">'Table 5'!$B$3:$L$33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8" i="1" l="1"/>
  <c r="K28" i="1"/>
  <c r="L26" i="1"/>
  <c r="K26" i="1"/>
  <c r="E24" i="1"/>
  <c r="F24" i="1" s="1"/>
  <c r="D24" i="1"/>
  <c r="C24" i="1"/>
  <c r="B24" i="1"/>
  <c r="E22" i="1"/>
  <c r="F22" i="1" s="1"/>
  <c r="D22" i="1"/>
  <c r="C22" i="1"/>
  <c r="B22" i="1"/>
  <c r="E20" i="1"/>
  <c r="F20" i="1" s="1"/>
  <c r="D20" i="1"/>
  <c r="B20" i="1"/>
  <c r="F18" i="1"/>
  <c r="H18" i="1" s="1"/>
  <c r="E18" i="1"/>
  <c r="D18" i="1"/>
  <c r="G18" i="1" s="1"/>
  <c r="I18" i="1" s="1"/>
  <c r="K18" i="1" s="1"/>
  <c r="L18" i="1" s="1"/>
  <c r="C18" i="1"/>
  <c r="B18" i="1"/>
  <c r="H16" i="1"/>
  <c r="F16" i="1"/>
  <c r="E16" i="1"/>
  <c r="D16" i="1"/>
  <c r="G16" i="1" s="1"/>
  <c r="I16" i="1" s="1"/>
  <c r="K16" i="1" s="1"/>
  <c r="L16" i="1" s="1"/>
  <c r="C16" i="1"/>
  <c r="B16" i="1"/>
  <c r="F14" i="1"/>
  <c r="H14" i="1" s="1"/>
  <c r="E14" i="1"/>
  <c r="D14" i="1"/>
  <c r="G14" i="1" s="1"/>
  <c r="I14" i="1" s="1"/>
  <c r="K14" i="1" s="1"/>
  <c r="L14" i="1" s="1"/>
  <c r="C14" i="1"/>
  <c r="B14" i="1"/>
  <c r="H12" i="1"/>
  <c r="F12" i="1"/>
  <c r="E12" i="1"/>
  <c r="E30" i="1" s="1"/>
  <c r="D12" i="1"/>
  <c r="G12" i="1" s="1"/>
  <c r="I12" i="1" s="1"/>
  <c r="K12" i="1" s="1"/>
  <c r="L12" i="1" s="1"/>
  <c r="C12" i="1"/>
  <c r="B12" i="1"/>
  <c r="F10" i="1"/>
  <c r="H10" i="1" s="1"/>
  <c r="E10" i="1"/>
  <c r="D10" i="1"/>
  <c r="G10" i="1" s="1"/>
  <c r="C10" i="1"/>
  <c r="B10" i="1"/>
  <c r="I10" i="1" l="1"/>
  <c r="K10" i="1" s="1"/>
  <c r="H20" i="1"/>
  <c r="G20" i="1"/>
  <c r="H22" i="1"/>
  <c r="G22" i="1"/>
  <c r="H24" i="1"/>
  <c r="G24" i="1"/>
  <c r="I24" i="1" l="1"/>
  <c r="K24" i="1" s="1"/>
  <c r="L24" i="1" s="1"/>
  <c r="I20" i="1"/>
  <c r="K20" i="1" s="1"/>
  <c r="L20" i="1" s="1"/>
  <c r="I22" i="1"/>
  <c r="K22" i="1" s="1"/>
  <c r="L22" i="1" s="1"/>
  <c r="L10" i="1"/>
  <c r="L30" i="1" l="1"/>
  <c r="L32" i="1" s="1"/>
  <c r="K30" i="1"/>
  <c r="L33" i="1" s="1"/>
</calcChain>
</file>

<file path=xl/comments1.xml><?xml version="1.0" encoding="utf-8"?>
<comments xmlns="http://schemas.openxmlformats.org/spreadsheetml/2006/main">
  <authors>
    <author>Kadi Whiteside</author>
  </authors>
  <commentList>
    <comment ref="D10" authorId="0" shapeId="0">
      <text>
        <r>
          <rPr>
            <b/>
            <sz val="9"/>
            <color indexed="81"/>
            <rFont val="Tahoma"/>
            <charset val="1"/>
          </rPr>
          <t>Kadi Whiteside:</t>
        </r>
        <r>
          <rPr>
            <sz val="9"/>
            <color indexed="81"/>
            <rFont val="Tahoma"/>
            <charset val="1"/>
          </rPr>
          <t xml:space="preserve">
Changed from 3 to 2 applications per day.</t>
        </r>
      </text>
    </comment>
    <comment ref="D12" authorId="0" shapeId="0">
      <text>
        <r>
          <rPr>
            <b/>
            <sz val="9"/>
            <color indexed="81"/>
            <rFont val="Tahoma"/>
            <charset val="1"/>
          </rPr>
          <t>Kadi Whiteside:</t>
        </r>
        <r>
          <rPr>
            <sz val="9"/>
            <color indexed="81"/>
            <rFont val="Tahoma"/>
            <charset val="1"/>
          </rPr>
          <t xml:space="preserve">
Changed from 2 to 3 applications per day.</t>
        </r>
      </text>
    </comment>
    <comment ref="D14" authorId="0" shapeId="0">
      <text>
        <r>
          <rPr>
            <b/>
            <sz val="9"/>
            <color indexed="81"/>
            <rFont val="Tahoma"/>
            <family val="2"/>
          </rPr>
          <t>Kadi Whiteside:</t>
        </r>
        <r>
          <rPr>
            <sz val="9"/>
            <color indexed="81"/>
            <rFont val="Tahoma"/>
            <family val="2"/>
          </rPr>
          <t xml:space="preserve">
Changed from 3 to 2 applications per day.</t>
        </r>
      </text>
    </comment>
    <comment ref="D16" authorId="0" shapeId="0">
      <text>
        <r>
          <rPr>
            <b/>
            <sz val="9"/>
            <color indexed="81"/>
            <rFont val="Tahoma"/>
            <family val="2"/>
          </rPr>
          <t>Kadi Whiteside:</t>
        </r>
        <r>
          <rPr>
            <sz val="9"/>
            <color indexed="81"/>
            <rFont val="Tahoma"/>
            <family val="2"/>
          </rPr>
          <t xml:space="preserve">
Changed from 3 to 2 applications per day.</t>
        </r>
      </text>
    </comment>
    <comment ref="D18" authorId="0" shapeId="0">
      <text>
        <r>
          <rPr>
            <b/>
            <sz val="9"/>
            <color indexed="81"/>
            <rFont val="Tahoma"/>
            <family val="2"/>
          </rPr>
          <t>Kadi Whiteside:</t>
        </r>
        <r>
          <rPr>
            <sz val="9"/>
            <color indexed="81"/>
            <rFont val="Tahoma"/>
            <family val="2"/>
          </rPr>
          <t xml:space="preserve">
Changed from 3 to 2 applications per day.</t>
        </r>
      </text>
    </comment>
    <comment ref="D20" authorId="0" shapeId="0">
      <text>
        <r>
          <rPr>
            <b/>
            <sz val="9"/>
            <color indexed="81"/>
            <rFont val="Tahoma"/>
            <family val="2"/>
          </rPr>
          <t>Kadi Whiteside:</t>
        </r>
        <r>
          <rPr>
            <sz val="9"/>
            <color indexed="81"/>
            <rFont val="Tahoma"/>
            <family val="2"/>
          </rPr>
          <t xml:space="preserve">
Changed from 3 to 2 applications per day.</t>
        </r>
      </text>
    </comment>
    <comment ref="C22" authorId="0" shapeId="0">
      <text>
        <r>
          <rPr>
            <b/>
            <sz val="9"/>
            <color indexed="81"/>
            <rFont val="Tahoma"/>
            <charset val="1"/>
          </rPr>
          <t>Kadi Whiteside:</t>
        </r>
        <r>
          <rPr>
            <sz val="9"/>
            <color indexed="81"/>
            <rFont val="Tahoma"/>
            <charset val="1"/>
          </rPr>
          <t xml:space="preserve">
Changed from 55 months to 54 months as these are not for the substation construction but for Transmission, Subtransmission, Telecommunications and Distribution construction.</t>
        </r>
      </text>
    </comment>
    <comment ref="D22" authorId="0" shapeId="0">
      <text>
        <r>
          <rPr>
            <b/>
            <sz val="9"/>
            <color indexed="81"/>
            <rFont val="Tahoma"/>
            <family val="2"/>
          </rPr>
          <t>Kadi Whiteside:</t>
        </r>
        <r>
          <rPr>
            <sz val="9"/>
            <color indexed="81"/>
            <rFont val="Tahoma"/>
            <family val="2"/>
          </rPr>
          <t xml:space="preserve">
Changed from 2 to 3 applications per day.</t>
        </r>
      </text>
    </comment>
    <comment ref="D24" authorId="0" shapeId="0">
      <text>
        <r>
          <rPr>
            <b/>
            <sz val="9"/>
            <color indexed="81"/>
            <rFont val="Tahoma"/>
            <family val="2"/>
          </rPr>
          <t>Kadi Whiteside:</t>
        </r>
        <r>
          <rPr>
            <sz val="9"/>
            <color indexed="81"/>
            <rFont val="Tahoma"/>
            <family val="2"/>
          </rPr>
          <t xml:space="preserve">
Changed from 3 to 2 applications per day.</t>
        </r>
      </text>
    </comment>
  </commentList>
</comments>
</file>

<file path=xl/sharedStrings.xml><?xml version="1.0" encoding="utf-8"?>
<sst xmlns="http://schemas.openxmlformats.org/spreadsheetml/2006/main" count="36" uniqueCount="33">
  <si>
    <t>Mesa 500 kV Loop Project Water Use Estimate</t>
  </si>
  <si>
    <t>Table 5 - Total Water Demand</t>
  </si>
  <si>
    <t>Disturbance Source</t>
  </si>
  <si>
    <t>Duration</t>
  </si>
  <si>
    <t>Demand From Table 2</t>
  </si>
  <si>
    <t>Total Area</t>
  </si>
  <si>
    <t>Active Areas</t>
  </si>
  <si>
    <t>Daily Water Demand</t>
  </si>
  <si>
    <t>Evapotranspiration Table 3A</t>
  </si>
  <si>
    <t>Daily Task Demand</t>
  </si>
  <si>
    <t>Applications</t>
  </si>
  <si>
    <t>Duration Task Demand</t>
  </si>
  <si>
    <t>(days)</t>
  </si>
  <si>
    <t>(gallons/acre/day)</t>
  </si>
  <si>
    <t>(acres)</t>
  </si>
  <si>
    <t>(gallons/day)</t>
  </si>
  <si>
    <t>(additional gallons/day)</t>
  </si>
  <si>
    <t>(times/day)</t>
  </si>
  <si>
    <t>(Gallons)</t>
  </si>
  <si>
    <t>(acre-feet)</t>
  </si>
  <si>
    <t>gallons</t>
  </si>
  <si>
    <t>per acre-foot</t>
  </si>
  <si>
    <t>***</t>
  </si>
  <si>
    <t>Fill Compaction</t>
  </si>
  <si>
    <t>Hydroseeding</t>
  </si>
  <si>
    <t>Total (Overall)</t>
  </si>
  <si>
    <t>Total Disturbed Area:</t>
  </si>
  <si>
    <r>
      <t xml:space="preserve">-All areas and durations based on the current engineering design, as of </t>
    </r>
    <r>
      <rPr>
        <sz val="10"/>
        <color rgb="FFFF0000"/>
        <rFont val="Arial"/>
        <family val="2"/>
      </rPr>
      <t>3/13/2015</t>
    </r>
    <r>
      <rPr>
        <sz val="10"/>
        <rFont val="Arial"/>
        <family val="2"/>
      </rPr>
      <t>.</t>
    </r>
  </si>
  <si>
    <r>
      <t xml:space="preserve">-Total Project duration (55 months) based on current licensing and construction schedule as of </t>
    </r>
    <r>
      <rPr>
        <sz val="10"/>
        <color rgb="FFFF0000"/>
        <rFont val="Arial"/>
        <family val="2"/>
      </rPr>
      <t xml:space="preserve">3/13/2015 </t>
    </r>
    <r>
      <rPr>
        <sz val="10"/>
        <rFont val="Arial"/>
        <family val="2"/>
      </rPr>
      <t>(Mesa PEA Chapter 3, Table 3-15).</t>
    </r>
  </si>
  <si>
    <t>-Assume 15% of access roads and 10% of general construction/grading considered active at any given time throughout the project.  Assume that the access roads may utilize soil binders and the number of water applications for dust suppression per day may be reduced.</t>
  </si>
  <si>
    <t>-Assume 26 working days per month, on average.</t>
  </si>
  <si>
    <t>-Assume that the potential staging yards will utilize only 75% of the yard and that each yard would be in stabilized within 30 days of construction of each yard.</t>
  </si>
  <si>
    <t>-Assume that concrete for this project will be premixed offsite by the concrete provider.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</si>
</sst>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_(* #,##0.0_);_(* \(#,##0.0\);_(* &quot;-&quot;??_);_(@_)"/>
  </numFmts>
  <fonts count="16" x14ac:knownFonts="1">
    <font>
      <sz val="10"/>
      <color theme="1"/>
      <name val="Arial"/>
      <family val="2"/>
    </font>
    <font>
      <sz val="10"/>
      <color theme="1"/>
      <name val="Arial"/>
      <family val="2"/>
    </font>
    <font>
      <b/>
      <sz val="10"/>
      <name val="Arial"/>
      <family val="2"/>
    </font>
    <font>
      <b/>
      <sz val="10"/>
      <color theme="1"/>
      <name val="Arial"/>
      <family val="2"/>
    </font>
    <font>
      <sz val="10"/>
      <name val="Arial"/>
      <family val="2"/>
    </font>
    <font>
      <sz val="10"/>
      <color rgb="FFFF0000"/>
      <name val="Arial"/>
      <family val="2"/>
    </font>
    <font>
      <sz val="10"/>
      <color indexed="8"/>
      <name val="Arial"/>
      <family val="2"/>
    </font>
    <font>
      <b/>
      <u val="singleAccounting"/>
      <sz val="10"/>
      <color theme="1"/>
      <name val="Arial"/>
      <family val="2"/>
    </font>
    <font>
      <i/>
      <sz val="10"/>
      <name val="Arial"/>
      <family val="2"/>
    </font>
    <font>
      <u val="singleAccounting"/>
      <sz val="10"/>
      <name val="Arial"/>
      <family val="2"/>
    </font>
    <font>
      <b/>
      <u val="singleAccounting"/>
      <sz val="10"/>
      <color rgb="FFFF0000"/>
      <name val="Arial"/>
      <family val="2"/>
    </font>
    <font>
      <b/>
      <sz val="10"/>
      <color rgb="FFFF0000"/>
      <name val="Arial"/>
      <family val="2"/>
    </font>
    <font>
      <b/>
      <sz val="9"/>
      <color indexed="81"/>
      <name val="Tahoma"/>
      <charset val="1"/>
    </font>
    <font>
      <sz val="9"/>
      <color indexed="81"/>
      <name val="Tahoma"/>
      <charset val="1"/>
    </font>
    <font>
      <b/>
      <sz val="9"/>
      <color indexed="81"/>
      <name val="Tahoma"/>
      <family val="2"/>
    </font>
    <font>
      <sz val="9"/>
      <color indexed="81"/>
      <name val="Tahoma"/>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6" fillId="0" borderId="0" applyFont="0" applyFill="0" applyBorder="0" applyAlignment="0" applyProtection="0"/>
  </cellStyleXfs>
  <cellXfs count="85">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3" fillId="0" borderId="0" xfId="0" applyFont="1" applyBorder="1" applyAlignment="1">
      <alignment horizontal="center"/>
    </xf>
    <xf numFmtId="0" fontId="2" fillId="0" borderId="4" xfId="0" applyFont="1" applyBorder="1"/>
    <xf numFmtId="0" fontId="2" fillId="0" borderId="0" xfId="0" applyFont="1" applyBorder="1"/>
    <xf numFmtId="0" fontId="4" fillId="0" borderId="0" xfId="0" applyFont="1" applyBorder="1"/>
    <xf numFmtId="0" fontId="4" fillId="0" borderId="5" xfId="0" applyFont="1" applyBorder="1"/>
    <xf numFmtId="0" fontId="0" fillId="0" borderId="0" xfId="0" applyBorder="1"/>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4" fillId="0" borderId="4" xfId="0" applyFont="1" applyBorder="1"/>
    <xf numFmtId="0" fontId="4" fillId="0" borderId="6" xfId="0" applyFont="1" applyBorder="1"/>
    <xf numFmtId="0" fontId="4" fillId="0" borderId="7" xfId="0" applyFont="1" applyBorder="1" applyAlignment="1">
      <alignment horizontal="center"/>
    </xf>
    <xf numFmtId="0" fontId="4" fillId="0" borderId="8" xfId="0" applyFont="1" applyBorder="1" applyAlignment="1">
      <alignment horizontal="center"/>
    </xf>
    <xf numFmtId="0" fontId="0" fillId="0" borderId="0" xfId="0" applyBorder="1" applyAlignment="1">
      <alignment horizontal="center"/>
    </xf>
    <xf numFmtId="0" fontId="4" fillId="0" borderId="9" xfId="0" applyFont="1" applyBorder="1"/>
    <xf numFmtId="0" fontId="4" fillId="0" borderId="10" xfId="0" applyFont="1" applyBorder="1" applyAlignment="1">
      <alignment horizontal="center"/>
    </xf>
    <xf numFmtId="0" fontId="4" fillId="0" borderId="11" xfId="0" applyFont="1" applyBorder="1" applyAlignment="1">
      <alignment horizontal="center"/>
    </xf>
    <xf numFmtId="0" fontId="4" fillId="0" borderId="0" xfId="0" applyFont="1" applyBorder="1" applyAlignment="1"/>
    <xf numFmtId="0" fontId="4" fillId="0" borderId="5" xfId="0" applyFont="1" applyBorder="1" applyAlignment="1">
      <alignment horizontal="center"/>
    </xf>
    <xf numFmtId="0" fontId="3" fillId="0" borderId="4" xfId="0" applyFont="1" applyBorder="1"/>
    <xf numFmtId="0" fontId="5" fillId="0" borderId="0" xfId="0" applyFont="1" applyBorder="1" applyAlignment="1">
      <alignment horizontal="center"/>
    </xf>
    <xf numFmtId="3" fontId="5" fillId="0" borderId="0" xfId="0" applyNumberFormat="1" applyFont="1" applyBorder="1" applyAlignment="1">
      <alignment horizontal="center"/>
    </xf>
    <xf numFmtId="164" fontId="5" fillId="0" borderId="0" xfId="0" applyNumberFormat="1" applyFont="1" applyFill="1" applyBorder="1" applyAlignment="1">
      <alignment horizontal="center"/>
    </xf>
    <xf numFmtId="164" fontId="4" fillId="0" borderId="0" xfId="0" applyNumberFormat="1" applyFont="1" applyFill="1" applyBorder="1" applyAlignment="1">
      <alignment horizontal="center"/>
    </xf>
    <xf numFmtId="165" fontId="4" fillId="0" borderId="0" xfId="1" applyNumberFormat="1" applyFont="1" applyBorder="1" applyAlignment="1">
      <alignment horizontal="center"/>
    </xf>
    <xf numFmtId="1" fontId="5" fillId="0" borderId="0" xfId="1" applyNumberFormat="1" applyFont="1" applyBorder="1" applyAlignment="1">
      <alignment horizontal="center"/>
    </xf>
    <xf numFmtId="43" fontId="5" fillId="0" borderId="0" xfId="1" applyNumberFormat="1" applyFont="1" applyBorder="1" applyAlignment="1">
      <alignment horizontal="center"/>
    </xf>
    <xf numFmtId="43" fontId="5" fillId="0" borderId="5" xfId="1" applyNumberFormat="1" applyFont="1" applyBorder="1" applyAlignment="1">
      <alignment horizontal="center"/>
    </xf>
    <xf numFmtId="166" fontId="7" fillId="0" borderId="0" xfId="1" applyNumberFormat="1" applyFont="1" applyBorder="1" applyAlignment="1">
      <alignment horizontal="center"/>
    </xf>
    <xf numFmtId="43" fontId="1" fillId="0" borderId="0" xfId="1" applyFont="1"/>
    <xf numFmtId="0" fontId="2" fillId="0" borderId="4" xfId="0" applyFont="1" applyFill="1" applyBorder="1"/>
    <xf numFmtId="0" fontId="4" fillId="0" borderId="0" xfId="0" applyFont="1" applyBorder="1" applyAlignment="1">
      <alignment horizontal="center"/>
    </xf>
    <xf numFmtId="3" fontId="4" fillId="0" borderId="0" xfId="0" applyNumberFormat="1" applyFont="1" applyBorder="1" applyAlignment="1">
      <alignment horizontal="center"/>
    </xf>
    <xf numFmtId="166" fontId="1" fillId="0" borderId="0" xfId="1" applyNumberFormat="1" applyFont="1" applyBorder="1" applyAlignment="1">
      <alignment horizontal="center"/>
    </xf>
    <xf numFmtId="165" fontId="5" fillId="0" borderId="0" xfId="1" applyNumberFormat="1" applyFont="1" applyBorder="1" applyAlignment="1">
      <alignment horizontal="center"/>
    </xf>
    <xf numFmtId="0" fontId="4" fillId="0" borderId="4" xfId="0" applyFont="1" applyFill="1" applyBorder="1"/>
    <xf numFmtId="43" fontId="0" fillId="0" borderId="0" xfId="1" applyFont="1"/>
    <xf numFmtId="43" fontId="0" fillId="0" borderId="0" xfId="1" applyFont="1" applyBorder="1"/>
    <xf numFmtId="43" fontId="0" fillId="0" borderId="10" xfId="1" applyFont="1" applyBorder="1"/>
    <xf numFmtId="2" fontId="4" fillId="0" borderId="0" xfId="0" applyNumberFormat="1" applyFont="1" applyFill="1" applyBorder="1" applyAlignment="1">
      <alignment horizontal="center"/>
    </xf>
    <xf numFmtId="0" fontId="2" fillId="0" borderId="4" xfId="0" applyFont="1" applyFill="1" applyBorder="1" applyAlignment="1">
      <alignment horizontal="left"/>
    </xf>
    <xf numFmtId="0" fontId="8" fillId="0" borderId="4" xfId="0" applyFont="1" applyFill="1" applyBorder="1"/>
    <xf numFmtId="43" fontId="4" fillId="0" borderId="5" xfId="1" applyNumberFormat="1" applyFont="1" applyBorder="1" applyAlignment="1">
      <alignment horizontal="center"/>
    </xf>
    <xf numFmtId="43" fontId="5" fillId="0" borderId="0" xfId="1" applyNumberFormat="1" applyFont="1" applyBorder="1" applyAlignment="1">
      <alignment horizontal="left"/>
    </xf>
    <xf numFmtId="165" fontId="1" fillId="0" borderId="0" xfId="1" applyNumberFormat="1" applyFont="1"/>
    <xf numFmtId="0" fontId="5" fillId="0" borderId="0" xfId="0" applyFont="1" applyBorder="1"/>
    <xf numFmtId="166" fontId="9" fillId="0" borderId="0" xfId="0" applyNumberFormat="1" applyFont="1" applyBorder="1" applyAlignment="1">
      <alignment horizontal="center"/>
    </xf>
    <xf numFmtId="166" fontId="10" fillId="0" borderId="0" xfId="0" applyNumberFormat="1" applyFont="1" applyBorder="1" applyAlignment="1">
      <alignment horizontal="left"/>
    </xf>
    <xf numFmtId="166" fontId="4" fillId="0" borderId="0" xfId="0" applyNumberFormat="1" applyFont="1" applyBorder="1" applyAlignment="1">
      <alignment horizontal="center"/>
    </xf>
    <xf numFmtId="166" fontId="4" fillId="0" borderId="5" xfId="0" applyNumberFormat="1" applyFont="1" applyBorder="1" applyAlignment="1">
      <alignment horizontal="center"/>
    </xf>
    <xf numFmtId="166" fontId="5" fillId="0" borderId="0" xfId="0" applyNumberFormat="1" applyFont="1" applyBorder="1" applyAlignment="1">
      <alignment horizontal="center"/>
    </xf>
    <xf numFmtId="0" fontId="4" fillId="0" borderId="7" xfId="0" applyFont="1" applyBorder="1"/>
    <xf numFmtId="166" fontId="4" fillId="0" borderId="7" xfId="1" applyNumberFormat="1" applyFont="1" applyBorder="1" applyAlignment="1">
      <alignment horizontal="center"/>
    </xf>
    <xf numFmtId="165" fontId="4" fillId="0" borderId="7" xfId="1" applyNumberFormat="1" applyFont="1" applyBorder="1" applyAlignment="1">
      <alignment horizontal="center"/>
    </xf>
    <xf numFmtId="166" fontId="11" fillId="0" borderId="7" xfId="1" applyNumberFormat="1" applyFont="1" applyBorder="1" applyAlignment="1">
      <alignment horizontal="center"/>
    </xf>
    <xf numFmtId="166" fontId="11" fillId="0" borderId="8" xfId="1" applyNumberFormat="1" applyFont="1" applyBorder="1" applyAlignment="1">
      <alignment horizontal="left"/>
    </xf>
    <xf numFmtId="166" fontId="11" fillId="0" borderId="0" xfId="1" applyNumberFormat="1" applyFont="1" applyBorder="1" applyAlignment="1">
      <alignment horizontal="left"/>
    </xf>
    <xf numFmtId="166" fontId="4" fillId="0" borderId="0" xfId="1" applyNumberFormat="1" applyFont="1" applyBorder="1" applyAlignment="1">
      <alignment horizontal="center"/>
    </xf>
    <xf numFmtId="166" fontId="4" fillId="0" borderId="5" xfId="1" applyNumberFormat="1" applyFont="1" applyBorder="1" applyAlignment="1">
      <alignment horizontal="center"/>
    </xf>
    <xf numFmtId="166" fontId="5" fillId="0" borderId="0" xfId="1" applyNumberFormat="1" applyFont="1" applyBorder="1" applyAlignment="1">
      <alignment horizontal="center"/>
    </xf>
    <xf numFmtId="165" fontId="2" fillId="0" borderId="5" xfId="1" applyNumberFormat="1" applyFont="1" applyBorder="1" applyAlignment="1">
      <alignment horizontal="right"/>
    </xf>
    <xf numFmtId="43" fontId="4" fillId="0" borderId="0" xfId="0" applyNumberFormat="1" applyFont="1" applyBorder="1"/>
    <xf numFmtId="1" fontId="4" fillId="0" borderId="0" xfId="0" applyNumberFormat="1" applyFont="1" applyBorder="1"/>
    <xf numFmtId="165" fontId="4" fillId="0" borderId="5" xfId="1" applyNumberFormat="1" applyFont="1" applyBorder="1" applyAlignment="1">
      <alignment horizontal="right"/>
    </xf>
    <xf numFmtId="0" fontId="4" fillId="0" borderId="4" xfId="0" quotePrefix="1" applyFont="1" applyBorder="1"/>
    <xf numFmtId="0" fontId="0" fillId="0" borderId="5" xfId="0" applyBorder="1"/>
    <xf numFmtId="0" fontId="4" fillId="0" borderId="4" xfId="0" quotePrefix="1" applyFont="1" applyBorder="1" applyAlignment="1">
      <alignment wrapText="1"/>
    </xf>
    <xf numFmtId="0" fontId="4" fillId="0" borderId="0" xfId="0" quotePrefix="1" applyFont="1" applyBorder="1" applyAlignment="1">
      <alignment wrapText="1"/>
    </xf>
    <xf numFmtId="1" fontId="0" fillId="2" borderId="0" xfId="0" applyNumberFormat="1" applyFill="1"/>
    <xf numFmtId="0" fontId="4" fillId="0" borderId="4" xfId="0" quotePrefix="1" applyFont="1" applyBorder="1" applyAlignment="1">
      <alignment horizontal="left"/>
    </xf>
    <xf numFmtId="0" fontId="4" fillId="0" borderId="0" xfId="0" applyFont="1" applyBorder="1" applyAlignment="1">
      <alignment horizontal="left" wrapText="1"/>
    </xf>
    <xf numFmtId="0" fontId="3" fillId="0" borderId="0" xfId="0" applyFont="1" applyBorder="1"/>
    <xf numFmtId="0" fontId="4" fillId="0" borderId="12" xfId="0" quotePrefix="1" applyFont="1" applyBorder="1" applyAlignment="1">
      <alignment horizontal="left" wrapText="1"/>
    </xf>
    <xf numFmtId="0" fontId="4" fillId="0" borderId="13" xfId="0" applyFont="1" applyBorder="1" applyAlignment="1">
      <alignment horizontal="left" wrapText="1"/>
    </xf>
    <xf numFmtId="0" fontId="3" fillId="0" borderId="13" xfId="0" applyFont="1" applyBorder="1"/>
    <xf numFmtId="0" fontId="0" fillId="0" borderId="14" xfId="0" applyBorder="1"/>
    <xf numFmtId="165" fontId="0" fillId="0" borderId="0" xfId="0" applyNumberFormat="1"/>
    <xf numFmtId="165" fontId="0" fillId="0" borderId="0" xfId="1" applyNumberFormat="1" applyFont="1"/>
    <xf numFmtId="43" fontId="0" fillId="0" borderId="0" xfId="0" applyNumberFormat="1"/>
    <xf numFmtId="1" fontId="0" fillId="0" borderId="0" xfId="0" applyNumberFormat="1"/>
    <xf numFmtId="0" fontId="0" fillId="0" borderId="0" xfId="0" applyAlignment="1">
      <alignment horizontal="righ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onzalr7/AppData/Local/Microsoft/Windows/Temporary%20Internet%20Files/Content.Outlook/9NAO35LQ/Mesa%20500%20kV%20Loop%20Construction%20Water%20Use%20Evaluation_6%201%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assumptions"/>
      <sheetName val="Fill Compaction Water Needs"/>
      <sheetName val="Daily Water Demand"/>
      <sheetName val="Durations"/>
    </sheetNames>
    <sheetDataSet>
      <sheetData sheetId="0">
        <row r="10">
          <cell r="B10" t="str">
            <v>Mesa Substation</v>
          </cell>
        </row>
        <row r="13">
          <cell r="H13">
            <v>83.300000000000011</v>
          </cell>
        </row>
        <row r="15">
          <cell r="B15" t="str">
            <v>Transmission</v>
          </cell>
        </row>
        <row r="21">
          <cell r="H21">
            <v>17.700000000000003</v>
          </cell>
        </row>
        <row r="23">
          <cell r="B23" t="str">
            <v>Subtransmission</v>
          </cell>
        </row>
        <row r="31">
          <cell r="H31">
            <v>13.900000000000002</v>
          </cell>
        </row>
        <row r="33">
          <cell r="B33" t="str">
            <v>Telecommunications</v>
          </cell>
        </row>
        <row r="38">
          <cell r="H38">
            <v>7.500091827364554</v>
          </cell>
        </row>
        <row r="40">
          <cell r="B40" t="str">
            <v>Distribution Getaways</v>
          </cell>
        </row>
        <row r="43">
          <cell r="H43">
            <v>0.5</v>
          </cell>
        </row>
        <row r="45">
          <cell r="B45" t="str">
            <v>Staging Yards</v>
          </cell>
        </row>
        <row r="47">
          <cell r="H47">
            <v>11.3</v>
          </cell>
        </row>
        <row r="49">
          <cell r="B49" t="str">
            <v>Access Roads and/or Spur Roads</v>
          </cell>
        </row>
        <row r="52">
          <cell r="H52">
            <v>26.2</v>
          </cell>
        </row>
        <row r="54">
          <cell r="B54" t="str">
            <v>General Disturbance</v>
          </cell>
        </row>
        <row r="55">
          <cell r="H55">
            <v>64.7</v>
          </cell>
        </row>
      </sheetData>
      <sheetData sheetId="1">
        <row r="26">
          <cell r="H26">
            <v>1210</v>
          </cell>
        </row>
        <row r="31">
          <cell r="H31">
            <v>1815</v>
          </cell>
        </row>
      </sheetData>
      <sheetData sheetId="2">
        <row r="24">
          <cell r="F24">
            <v>213.27020596205958</v>
          </cell>
        </row>
      </sheetData>
      <sheetData sheetId="3">
        <row r="19">
          <cell r="G19">
            <v>448000</v>
          </cell>
        </row>
        <row r="22">
          <cell r="F22">
            <v>1.3748597063847769</v>
          </cell>
        </row>
      </sheetData>
      <sheetData sheetId="4"/>
      <sheetData sheetId="5"/>
      <sheetData sheetId="6">
        <row r="11">
          <cell r="I11">
            <v>34706241.909966916</v>
          </cell>
        </row>
      </sheetData>
      <sheetData sheetId="7"/>
      <sheetData sheetId="8">
        <row r="5">
          <cell r="F5">
            <v>1497</v>
          </cell>
        </row>
        <row r="7">
          <cell r="F7">
            <v>1362</v>
          </cell>
        </row>
        <row r="9">
          <cell r="F9">
            <v>1362</v>
          </cell>
        </row>
        <row r="11">
          <cell r="F11">
            <v>1388</v>
          </cell>
        </row>
        <row r="13">
          <cell r="F13">
            <v>156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O57"/>
  <sheetViews>
    <sheetView tabSelected="1" topLeftCell="B1" zoomScale="80" zoomScaleNormal="80" workbookViewId="0">
      <pane ySplit="8" topLeftCell="A9" activePane="bottomLeft" state="frozen"/>
      <selection pane="bottomLeft" activeCell="J22" sqref="J22"/>
    </sheetView>
  </sheetViews>
  <sheetFormatPr defaultRowHeight="13.2" x14ac:dyDescent="0.25"/>
  <cols>
    <col min="1" max="1" width="2.5546875" customWidth="1"/>
    <col min="2" max="2" width="49.5546875" customWidth="1"/>
    <col min="3" max="3" width="13.6640625" customWidth="1"/>
    <col min="4" max="4" width="19.44140625" customWidth="1"/>
    <col min="5" max="5" width="11.44140625" bestFit="1" customWidth="1"/>
    <col min="6" max="6" width="11.44140625" customWidth="1"/>
    <col min="7" max="7" width="18.44140625" bestFit="1" customWidth="1"/>
    <col min="8" max="8" width="25" customWidth="1"/>
    <col min="9" max="9" width="18.44140625" customWidth="1"/>
    <col min="10" max="10" width="13.33203125" customWidth="1"/>
    <col min="11" max="11" width="19.44140625" customWidth="1"/>
    <col min="12" max="12" width="20.109375" customWidth="1"/>
    <col min="13" max="13" width="20.6640625" customWidth="1"/>
    <col min="14" max="14" width="15.33203125" customWidth="1"/>
    <col min="15" max="18" width="9.109375" customWidth="1"/>
  </cols>
  <sheetData>
    <row r="2" spans="2:15" ht="13.8" thickBot="1" x14ac:dyDescent="0.3"/>
    <row r="3" spans="2:15" x14ac:dyDescent="0.25">
      <c r="B3" s="1" t="s">
        <v>0</v>
      </c>
      <c r="C3" s="2"/>
      <c r="D3" s="2"/>
      <c r="E3" s="2"/>
      <c r="F3" s="2"/>
      <c r="G3" s="2"/>
      <c r="H3" s="2"/>
      <c r="I3" s="2"/>
      <c r="J3" s="2"/>
      <c r="K3" s="2"/>
      <c r="L3" s="3"/>
      <c r="M3" s="4"/>
    </row>
    <row r="4" spans="2:15" x14ac:dyDescent="0.25">
      <c r="B4" s="5"/>
      <c r="C4" s="6"/>
      <c r="D4" s="6"/>
      <c r="E4" s="6"/>
      <c r="F4" s="6"/>
      <c r="G4" s="7"/>
      <c r="H4" s="7"/>
      <c r="I4" s="7"/>
      <c r="J4" s="7"/>
      <c r="K4" s="7"/>
      <c r="L4" s="8"/>
      <c r="M4" s="9"/>
    </row>
    <row r="5" spans="2:15" x14ac:dyDescent="0.25">
      <c r="B5" s="10" t="s">
        <v>1</v>
      </c>
      <c r="C5" s="11"/>
      <c r="D5" s="11"/>
      <c r="E5" s="11"/>
      <c r="F5" s="11"/>
      <c r="G5" s="11"/>
      <c r="H5" s="11"/>
      <c r="I5" s="11"/>
      <c r="J5" s="11"/>
      <c r="K5" s="11"/>
      <c r="L5" s="12"/>
      <c r="M5" s="4"/>
    </row>
    <row r="6" spans="2:15" x14ac:dyDescent="0.25">
      <c r="B6" s="13"/>
      <c r="C6" s="7"/>
      <c r="D6" s="7"/>
      <c r="E6" s="7"/>
      <c r="F6" s="7"/>
      <c r="G6" s="7"/>
      <c r="H6" s="7"/>
      <c r="I6" s="7"/>
      <c r="J6" s="7"/>
      <c r="K6" s="7"/>
      <c r="L6" s="8"/>
      <c r="M6" s="9"/>
    </row>
    <row r="7" spans="2:15" x14ac:dyDescent="0.25">
      <c r="B7" s="14" t="s">
        <v>2</v>
      </c>
      <c r="C7" s="15" t="s">
        <v>3</v>
      </c>
      <c r="D7" s="15" t="s">
        <v>4</v>
      </c>
      <c r="E7" s="15" t="s">
        <v>5</v>
      </c>
      <c r="F7" s="15" t="s">
        <v>6</v>
      </c>
      <c r="G7" s="15" t="s">
        <v>7</v>
      </c>
      <c r="H7" s="15" t="s">
        <v>8</v>
      </c>
      <c r="I7" s="15" t="s">
        <v>9</v>
      </c>
      <c r="J7" s="15" t="s">
        <v>10</v>
      </c>
      <c r="K7" s="15" t="s">
        <v>11</v>
      </c>
      <c r="L7" s="16" t="s">
        <v>11</v>
      </c>
      <c r="M7" s="17"/>
    </row>
    <row r="8" spans="2:15" x14ac:dyDescent="0.25">
      <c r="B8" s="18"/>
      <c r="C8" s="19" t="s">
        <v>12</v>
      </c>
      <c r="D8" s="19" t="s">
        <v>13</v>
      </c>
      <c r="E8" s="19" t="s">
        <v>14</v>
      </c>
      <c r="F8" s="19" t="s">
        <v>14</v>
      </c>
      <c r="G8" s="19" t="s">
        <v>15</v>
      </c>
      <c r="H8" s="19" t="s">
        <v>16</v>
      </c>
      <c r="I8" s="19" t="s">
        <v>15</v>
      </c>
      <c r="J8" s="19" t="s">
        <v>17</v>
      </c>
      <c r="K8" s="19" t="s">
        <v>18</v>
      </c>
      <c r="L8" s="20" t="s">
        <v>19</v>
      </c>
      <c r="M8" s="17"/>
    </row>
    <row r="9" spans="2:15" x14ac:dyDescent="0.25">
      <c r="B9" s="13"/>
      <c r="C9" s="7"/>
      <c r="D9" s="7"/>
      <c r="E9" s="21"/>
      <c r="F9" s="21"/>
      <c r="G9" s="21"/>
      <c r="H9" s="21"/>
      <c r="I9" s="21"/>
      <c r="J9" s="21"/>
      <c r="K9" s="21"/>
      <c r="L9" s="22"/>
      <c r="M9" s="17"/>
    </row>
    <row r="10" spans="2:15" ht="16.8" x14ac:dyDescent="0.55000000000000004">
      <c r="B10" s="23" t="str">
        <f>'[1]Table 1'!B10</f>
        <v>Mesa Substation</v>
      </c>
      <c r="C10" s="24">
        <f>[1]Durations!F5</f>
        <v>1497</v>
      </c>
      <c r="D10" s="25">
        <f>'[1]Table 2'!H31</f>
        <v>1815</v>
      </c>
      <c r="E10" s="26">
        <f>'[1]Table 1'!H13</f>
        <v>83.300000000000011</v>
      </c>
      <c r="F10" s="27">
        <f>E10*0.1</f>
        <v>8.3300000000000018</v>
      </c>
      <c r="G10" s="28">
        <f>D10*F10</f>
        <v>15118.950000000003</v>
      </c>
      <c r="H10" s="28">
        <f>F10*'[1]Table 3'!$F$24</f>
        <v>1776.5408156639567</v>
      </c>
      <c r="I10" s="28">
        <f>G10+H10</f>
        <v>16895.490815663958</v>
      </c>
      <c r="J10" s="29">
        <v>3</v>
      </c>
      <c r="K10" s="30">
        <f>I10*C10</f>
        <v>25292549.751048945</v>
      </c>
      <c r="L10" s="31">
        <f>K10/325851.429</f>
        <v>77.619882867074807</v>
      </c>
      <c r="M10" s="32"/>
      <c r="N10" s="33">
        <v>325851.429</v>
      </c>
      <c r="O10" t="s">
        <v>20</v>
      </c>
    </row>
    <row r="11" spans="2:15" x14ac:dyDescent="0.25">
      <c r="B11" s="34"/>
      <c r="C11" s="35"/>
      <c r="D11" s="36"/>
      <c r="E11" s="27"/>
      <c r="F11" s="27"/>
      <c r="G11" s="28"/>
      <c r="H11" s="28"/>
      <c r="I11" s="28"/>
      <c r="J11" s="29"/>
      <c r="K11" s="30"/>
      <c r="L11" s="31"/>
      <c r="M11" s="37"/>
      <c r="N11" s="33"/>
      <c r="O11" t="s">
        <v>21</v>
      </c>
    </row>
    <row r="12" spans="2:15" x14ac:dyDescent="0.25">
      <c r="B12" s="34" t="str">
        <f>'[1]Table 1'!B15</f>
        <v>Transmission</v>
      </c>
      <c r="C12" s="24">
        <f>[1]Durations!F7</f>
        <v>1362</v>
      </c>
      <c r="D12" s="25">
        <f>'[1]Table 2'!H31</f>
        <v>1815</v>
      </c>
      <c r="E12" s="26">
        <f>'[1]Table 1'!H21</f>
        <v>17.700000000000003</v>
      </c>
      <c r="F12" s="27">
        <f t="shared" ref="F12" si="0">E12*0.1</f>
        <v>1.7700000000000005</v>
      </c>
      <c r="G12" s="28">
        <f t="shared" ref="G12" si="1">D12*F12</f>
        <v>3212.5500000000006</v>
      </c>
      <c r="H12" s="28">
        <f>F12*'[1]Table 3'!$F$24</f>
        <v>377.48826455284558</v>
      </c>
      <c r="I12" s="28">
        <f t="shared" ref="I12:I24" si="2">G12+H12</f>
        <v>3590.0382645528462</v>
      </c>
      <c r="J12" s="29">
        <v>3</v>
      </c>
      <c r="K12" s="30">
        <f t="shared" ref="K12:K24" si="3">I12*C12</f>
        <v>4889632.1163209761</v>
      </c>
      <c r="L12" s="31">
        <f t="shared" ref="L12:L24" si="4">K12/325851.429</f>
        <v>15.005710213782661</v>
      </c>
      <c r="M12" s="37"/>
      <c r="N12" s="33"/>
    </row>
    <row r="13" spans="2:15" x14ac:dyDescent="0.25">
      <c r="B13" s="34"/>
      <c r="C13" s="35"/>
      <c r="D13" s="36"/>
      <c r="E13" s="27"/>
      <c r="F13" s="27"/>
      <c r="G13" s="38"/>
      <c r="H13" s="28"/>
      <c r="I13" s="28"/>
      <c r="J13" s="29"/>
      <c r="K13" s="30"/>
      <c r="L13" s="31"/>
      <c r="M13" s="37"/>
      <c r="N13" s="33"/>
    </row>
    <row r="14" spans="2:15" x14ac:dyDescent="0.25">
      <c r="B14" s="34" t="str">
        <f>'[1]Table 1'!B23</f>
        <v>Subtransmission</v>
      </c>
      <c r="C14" s="24">
        <f>[1]Durations!F9</f>
        <v>1362</v>
      </c>
      <c r="D14" s="25">
        <f>'[1]Table 2'!H26</f>
        <v>1210</v>
      </c>
      <c r="E14" s="27">
        <f>'[1]Table 1'!H31</f>
        <v>13.900000000000002</v>
      </c>
      <c r="F14" s="27">
        <f>E14*0.1</f>
        <v>1.3900000000000003</v>
      </c>
      <c r="G14" s="28">
        <f>D14*F14</f>
        <v>1681.9000000000003</v>
      </c>
      <c r="H14" s="28">
        <f>F14*'[1]Table 3'!$F$24</f>
        <v>296.44558628726287</v>
      </c>
      <c r="I14" s="28">
        <f t="shared" si="2"/>
        <v>1978.3455862872631</v>
      </c>
      <c r="J14" s="29">
        <v>2</v>
      </c>
      <c r="K14" s="30">
        <f t="shared" si="3"/>
        <v>2694506.6885232525</v>
      </c>
      <c r="L14" s="31">
        <f t="shared" si="4"/>
        <v>8.2691265058814647</v>
      </c>
      <c r="M14" s="37"/>
      <c r="N14" s="33"/>
    </row>
    <row r="15" spans="2:15" x14ac:dyDescent="0.25">
      <c r="B15" s="39"/>
      <c r="C15" s="35"/>
      <c r="D15" s="36"/>
      <c r="E15" s="26"/>
      <c r="F15" s="27"/>
      <c r="G15" s="28"/>
      <c r="H15" s="28"/>
      <c r="I15" s="28"/>
      <c r="J15" s="29"/>
      <c r="K15" s="30"/>
      <c r="L15" s="31"/>
      <c r="M15" s="37"/>
      <c r="N15" s="40"/>
      <c r="O15" s="40"/>
    </row>
    <row r="16" spans="2:15" x14ac:dyDescent="0.25">
      <c r="B16" s="34" t="str">
        <f>'[1]Table 1'!B33</f>
        <v>Telecommunications</v>
      </c>
      <c r="C16" s="24">
        <f>[1]Durations!F11</f>
        <v>1388</v>
      </c>
      <c r="D16" s="25">
        <f>'[1]Table 2'!H26</f>
        <v>1210</v>
      </c>
      <c r="E16" s="26">
        <f>'[1]Table 1'!H38</f>
        <v>7.500091827364554</v>
      </c>
      <c r="F16" s="27">
        <f t="shared" ref="F16:F18" si="5">E16*0.1</f>
        <v>0.75000918273645545</v>
      </c>
      <c r="G16" s="28">
        <f t="shared" ref="G16:G18" si="6">D16*F16</f>
        <v>907.51111111111106</v>
      </c>
      <c r="H16" s="28">
        <f>F16*'[1]Table 3'!$F$24</f>
        <v>159.95461287563984</v>
      </c>
      <c r="I16" s="28">
        <f t="shared" si="2"/>
        <v>1067.4657239867508</v>
      </c>
      <c r="J16" s="29">
        <v>2</v>
      </c>
      <c r="K16" s="30">
        <f t="shared" si="3"/>
        <v>1481642.4248936102</v>
      </c>
      <c r="L16" s="31">
        <f t="shared" si="4"/>
        <v>4.5469876545903078</v>
      </c>
      <c r="M16" s="37"/>
      <c r="N16" s="41"/>
      <c r="O16" s="42"/>
    </row>
    <row r="17" spans="2:14" x14ac:dyDescent="0.25">
      <c r="B17" s="39"/>
      <c r="C17" s="35"/>
      <c r="D17" s="36"/>
      <c r="E17" s="26"/>
      <c r="F17" s="27"/>
      <c r="G17" s="28"/>
      <c r="H17" s="28"/>
      <c r="I17" s="28"/>
      <c r="J17" s="29"/>
      <c r="K17" s="30"/>
      <c r="L17" s="31"/>
      <c r="M17" s="37"/>
      <c r="N17" s="33"/>
    </row>
    <row r="18" spans="2:14" x14ac:dyDescent="0.25">
      <c r="B18" s="34" t="str">
        <f>'[1]Table 1'!B40</f>
        <v>Distribution Getaways</v>
      </c>
      <c r="C18" s="24">
        <f>[1]Durations!F13</f>
        <v>156</v>
      </c>
      <c r="D18" s="25">
        <f>'[1]Table 2'!H26</f>
        <v>1210</v>
      </c>
      <c r="E18" s="26">
        <f>'[1]Table 1'!H43</f>
        <v>0.5</v>
      </c>
      <c r="F18" s="43">
        <f t="shared" si="5"/>
        <v>0.05</v>
      </c>
      <c r="G18" s="28">
        <f t="shared" si="6"/>
        <v>60.5</v>
      </c>
      <c r="H18" s="28">
        <f>F18*'[1]Table 3'!$F$24</f>
        <v>10.663510298102979</v>
      </c>
      <c r="I18" s="28">
        <f t="shared" si="2"/>
        <v>71.163510298102977</v>
      </c>
      <c r="J18" s="29">
        <v>2</v>
      </c>
      <c r="K18" s="30">
        <f t="shared" si="3"/>
        <v>11101.507606504065</v>
      </c>
      <c r="L18" s="31">
        <f t="shared" si="4"/>
        <v>3.4069231000684257E-2</v>
      </c>
      <c r="M18" s="37"/>
      <c r="N18" s="33"/>
    </row>
    <row r="19" spans="2:14" x14ac:dyDescent="0.25">
      <c r="B19" s="39"/>
      <c r="C19" s="35"/>
      <c r="D19" s="36"/>
      <c r="E19" s="26"/>
      <c r="F19" s="27"/>
      <c r="G19" s="28"/>
      <c r="H19" s="28"/>
      <c r="I19" s="28"/>
      <c r="J19" s="29"/>
      <c r="K19" s="30"/>
      <c r="L19" s="31"/>
      <c r="M19" s="37"/>
      <c r="N19" s="33"/>
    </row>
    <row r="20" spans="2:14" x14ac:dyDescent="0.25">
      <c r="B20" s="44" t="str">
        <f>'[1]Table 1'!B45</f>
        <v>Staging Yards</v>
      </c>
      <c r="C20" s="35">
        <v>30</v>
      </c>
      <c r="D20" s="25">
        <f>'[1]Table 2'!H26</f>
        <v>1210</v>
      </c>
      <c r="E20" s="27">
        <f>'[1]Table 1'!H47</f>
        <v>11.3</v>
      </c>
      <c r="F20" s="27">
        <f>E20*0.75</f>
        <v>8.4750000000000014</v>
      </c>
      <c r="G20" s="28">
        <f>D20*F20</f>
        <v>10254.750000000002</v>
      </c>
      <c r="H20" s="28">
        <f>F20*'[1]Table 3'!$F$24</f>
        <v>1807.4649955284551</v>
      </c>
      <c r="I20" s="28">
        <f t="shared" si="2"/>
        <v>12062.214995528457</v>
      </c>
      <c r="J20" s="29">
        <v>2</v>
      </c>
      <c r="K20" s="30">
        <f t="shared" si="3"/>
        <v>361866.4498658537</v>
      </c>
      <c r="L20" s="31">
        <f t="shared" si="4"/>
        <v>1.110525895118458</v>
      </c>
      <c r="M20" s="37"/>
      <c r="N20" s="33"/>
    </row>
    <row r="21" spans="2:14" x14ac:dyDescent="0.25">
      <c r="B21" s="39"/>
      <c r="C21" s="35"/>
      <c r="D21" s="36"/>
      <c r="E21" s="27"/>
      <c r="F21" s="27"/>
      <c r="G21" s="28"/>
      <c r="H21" s="28"/>
      <c r="I21" s="28"/>
      <c r="J21" s="29"/>
      <c r="K21" s="30"/>
      <c r="L21" s="31"/>
      <c r="M21" s="37"/>
      <c r="N21" s="33"/>
    </row>
    <row r="22" spans="2:14" x14ac:dyDescent="0.25">
      <c r="B22" s="34" t="str">
        <f>'[1]Table 1'!B49</f>
        <v>Access Roads and/or Spur Roads</v>
      </c>
      <c r="C22" s="24">
        <f>C16</f>
        <v>1388</v>
      </c>
      <c r="D22" s="25">
        <f>'[1]Table 2'!H26</f>
        <v>1210</v>
      </c>
      <c r="E22" s="26">
        <f>'[1]Table 1'!H52</f>
        <v>26.2</v>
      </c>
      <c r="F22" s="27">
        <f>E22*0.15</f>
        <v>3.9299999999999997</v>
      </c>
      <c r="G22" s="28">
        <f t="shared" ref="G22:G24" si="7">D22*F22</f>
        <v>4755.2999999999993</v>
      </c>
      <c r="H22" s="28">
        <f>F22*'[1]Table 3'!$F$24</f>
        <v>838.15190943089408</v>
      </c>
      <c r="I22" s="28">
        <f t="shared" si="2"/>
        <v>5593.4519094308935</v>
      </c>
      <c r="J22" s="29">
        <v>2</v>
      </c>
      <c r="K22" s="30">
        <f t="shared" si="3"/>
        <v>7763711.25029008</v>
      </c>
      <c r="L22" s="31">
        <f t="shared" si="4"/>
        <v>23.825923593816984</v>
      </c>
      <c r="M22" s="37"/>
      <c r="N22" s="33"/>
    </row>
    <row r="23" spans="2:14" x14ac:dyDescent="0.25">
      <c r="B23" s="45" t="s">
        <v>22</v>
      </c>
      <c r="C23" s="35"/>
      <c r="D23" s="36"/>
      <c r="E23" s="27"/>
      <c r="F23" s="27"/>
      <c r="G23" s="28"/>
      <c r="H23" s="28"/>
      <c r="I23" s="28"/>
      <c r="J23" s="29"/>
      <c r="K23" s="30"/>
      <c r="L23" s="31"/>
      <c r="M23" s="37"/>
      <c r="N23" s="33"/>
    </row>
    <row r="24" spans="2:14" x14ac:dyDescent="0.25">
      <c r="B24" s="34" t="str">
        <f>'[1]Table 1'!B54</f>
        <v>General Disturbance</v>
      </c>
      <c r="C24" s="35">
        <f>55*26</f>
        <v>1430</v>
      </c>
      <c r="D24" s="25">
        <f>'[1]Table 2'!H26</f>
        <v>1210</v>
      </c>
      <c r="E24" s="26">
        <f>'[1]Table 1'!H55</f>
        <v>64.7</v>
      </c>
      <c r="F24" s="27">
        <f>E24*0.1</f>
        <v>6.4700000000000006</v>
      </c>
      <c r="G24" s="28">
        <f t="shared" si="7"/>
        <v>7828.7000000000007</v>
      </c>
      <c r="H24" s="28">
        <f>F24*'[1]Table 3'!$F$24</f>
        <v>1379.8582325745256</v>
      </c>
      <c r="I24" s="28">
        <f t="shared" si="2"/>
        <v>9208.5582325745272</v>
      </c>
      <c r="J24" s="29">
        <v>2</v>
      </c>
      <c r="K24" s="30">
        <f t="shared" si="3"/>
        <v>13168238.272581574</v>
      </c>
      <c r="L24" s="31">
        <f t="shared" si="4"/>
        <v>40.411786171978314</v>
      </c>
      <c r="M24" s="37"/>
      <c r="N24" s="33"/>
    </row>
    <row r="25" spans="2:14" x14ac:dyDescent="0.25">
      <c r="B25" s="39"/>
      <c r="C25" s="35"/>
      <c r="D25" s="36"/>
      <c r="E25" s="27"/>
      <c r="F25" s="27"/>
      <c r="G25" s="28"/>
      <c r="H25" s="28"/>
      <c r="I25" s="38"/>
      <c r="J25" s="29"/>
      <c r="K25" s="38"/>
      <c r="L25" s="46"/>
      <c r="M25" s="37"/>
      <c r="N25" s="33"/>
    </row>
    <row r="26" spans="2:14" x14ac:dyDescent="0.25">
      <c r="B26" s="34" t="s">
        <v>23</v>
      </c>
      <c r="C26" s="35"/>
      <c r="D26" s="36"/>
      <c r="E26" s="27"/>
      <c r="F26" s="27"/>
      <c r="G26" s="38"/>
      <c r="H26" s="28"/>
      <c r="I26" s="38"/>
      <c r="J26" s="29"/>
      <c r="K26" s="28">
        <f>'[1]Fill Compaction Water Needs'!I11</f>
        <v>34706241.909966916</v>
      </c>
      <c r="L26" s="46">
        <f t="shared" ref="L26" si="8">K26/325851.429</f>
        <v>106.50940527244677</v>
      </c>
      <c r="M26" s="47"/>
      <c r="N26" s="48"/>
    </row>
    <row r="27" spans="2:14" x14ac:dyDescent="0.25">
      <c r="B27" s="39"/>
      <c r="C27" s="35"/>
      <c r="D27" s="36"/>
      <c r="E27" s="27"/>
      <c r="F27" s="27"/>
      <c r="G27" s="28"/>
      <c r="H27" s="28"/>
      <c r="I27" s="38"/>
      <c r="J27" s="29"/>
      <c r="K27" s="28"/>
      <c r="L27" s="31"/>
      <c r="N27" s="48"/>
    </row>
    <row r="28" spans="2:14" ht="16.8" x14ac:dyDescent="0.55000000000000004">
      <c r="B28" s="5" t="s">
        <v>24</v>
      </c>
      <c r="C28" s="7"/>
      <c r="D28" s="49"/>
      <c r="E28" s="50"/>
      <c r="F28" s="50"/>
      <c r="G28" s="35"/>
      <c r="H28" s="35"/>
      <c r="I28" s="35"/>
      <c r="J28" s="35"/>
      <c r="K28" s="28">
        <f>'[1]Table 4'!G19</f>
        <v>448000</v>
      </c>
      <c r="L28" s="46">
        <f>'[1]Table 4'!F22</f>
        <v>1.3748597063847769</v>
      </c>
      <c r="M28" s="51"/>
    </row>
    <row r="29" spans="2:14" x14ac:dyDescent="0.25">
      <c r="B29" s="13"/>
      <c r="C29" s="7"/>
      <c r="D29" s="7"/>
      <c r="E29" s="52"/>
      <c r="F29" s="52"/>
      <c r="G29" s="35"/>
      <c r="H29" s="35"/>
      <c r="I29" s="35"/>
      <c r="J29" s="35"/>
      <c r="K29" s="35"/>
      <c r="L29" s="53"/>
      <c r="M29" s="54"/>
    </row>
    <row r="30" spans="2:14" x14ac:dyDescent="0.25">
      <c r="B30" s="14" t="s">
        <v>25</v>
      </c>
      <c r="C30" s="55"/>
      <c r="D30" s="55" t="s">
        <v>26</v>
      </c>
      <c r="E30" s="56">
        <f>SUM(E11:E27)</f>
        <v>141.80009182736455</v>
      </c>
      <c r="F30" s="56"/>
      <c r="G30" s="57"/>
      <c r="H30" s="57"/>
      <c r="I30" s="57"/>
      <c r="J30" s="57"/>
      <c r="K30" s="58">
        <f>SUM(K10:K29)</f>
        <v>90817490.371097714</v>
      </c>
      <c r="L30" s="59">
        <f>SUM(L10:L29)</f>
        <v>278.70827711207522</v>
      </c>
      <c r="M30" s="60"/>
    </row>
    <row r="31" spans="2:14" x14ac:dyDescent="0.25">
      <c r="B31" s="13"/>
      <c r="C31" s="7"/>
      <c r="D31" s="7"/>
      <c r="E31" s="61"/>
      <c r="F31" s="61"/>
      <c r="G31" s="28"/>
      <c r="H31" s="28"/>
      <c r="I31" s="28"/>
      <c r="J31" s="28"/>
      <c r="K31" s="28"/>
      <c r="L31" s="62"/>
      <c r="M31" s="63"/>
    </row>
    <row r="32" spans="2:14" x14ac:dyDescent="0.25">
      <c r="B32" s="13"/>
      <c r="C32" s="7"/>
      <c r="D32" s="7"/>
      <c r="E32" s="7"/>
      <c r="F32" s="7"/>
      <c r="G32" s="7"/>
      <c r="H32" s="7"/>
      <c r="I32" s="7"/>
      <c r="J32" s="7"/>
      <c r="K32" s="7"/>
      <c r="L32" s="64" t="str">
        <f>"Total Demand:  "&amp;ROUND(L30,0)&amp;" Acre-Feet for project duration"</f>
        <v>Total Demand:  279 Acre-Feet for project duration</v>
      </c>
      <c r="M32" s="49"/>
    </row>
    <row r="33" spans="2:15" x14ac:dyDescent="0.25">
      <c r="B33" s="13"/>
      <c r="C33" s="7"/>
      <c r="D33" s="7"/>
      <c r="E33" s="65"/>
      <c r="F33" s="65"/>
      <c r="G33" s="65"/>
      <c r="H33" s="7"/>
      <c r="I33" s="66"/>
      <c r="J33" s="66"/>
      <c r="K33" s="66"/>
      <c r="L33" s="67" t="str">
        <f>"("&amp;ROUND((K30/1000000),0)&amp;" Millon Gallons for project duration"&amp;")"</f>
        <v>(91 Millon Gallons for project duration)</v>
      </c>
      <c r="M33" s="9"/>
    </row>
    <row r="34" spans="2:15" x14ac:dyDescent="0.25">
      <c r="B34" s="68" t="s">
        <v>27</v>
      </c>
      <c r="C34" s="7"/>
      <c r="D34" s="7"/>
      <c r="E34" s="7"/>
      <c r="F34" s="7"/>
      <c r="G34" s="7"/>
      <c r="H34" s="7"/>
      <c r="I34" s="7"/>
      <c r="J34" s="9"/>
      <c r="K34" s="9"/>
      <c r="L34" s="69"/>
    </row>
    <row r="35" spans="2:15" x14ac:dyDescent="0.25">
      <c r="B35" s="68" t="s">
        <v>28</v>
      </c>
      <c r="C35" s="7"/>
      <c r="D35" s="7"/>
      <c r="E35" s="7"/>
      <c r="F35" s="7"/>
      <c r="G35" s="7"/>
      <c r="H35" s="7"/>
      <c r="I35" s="7"/>
      <c r="J35" s="9"/>
      <c r="K35" s="9"/>
      <c r="L35" s="69"/>
    </row>
    <row r="36" spans="2:15" ht="12.75" customHeight="1" x14ac:dyDescent="0.25">
      <c r="B36" s="70" t="s">
        <v>29</v>
      </c>
      <c r="C36" s="71"/>
      <c r="D36" s="71"/>
      <c r="E36" s="71"/>
      <c r="F36" s="71"/>
      <c r="G36" s="71"/>
      <c r="H36" s="71"/>
      <c r="I36" s="71"/>
      <c r="J36" s="71"/>
      <c r="K36" s="71"/>
      <c r="L36" s="69"/>
      <c r="O36" s="72"/>
    </row>
    <row r="37" spans="2:15" x14ac:dyDescent="0.25">
      <c r="B37" s="68" t="s">
        <v>30</v>
      </c>
      <c r="C37" s="7"/>
      <c r="D37" s="7"/>
      <c r="E37" s="7"/>
      <c r="F37" s="7"/>
      <c r="G37" s="7"/>
      <c r="H37" s="7"/>
      <c r="I37" s="7"/>
      <c r="J37" s="9"/>
      <c r="K37" s="9"/>
      <c r="L37" s="69"/>
    </row>
    <row r="38" spans="2:15" ht="13.5" customHeight="1" x14ac:dyDescent="0.25">
      <c r="B38" s="73" t="s">
        <v>31</v>
      </c>
      <c r="C38" s="74"/>
      <c r="D38" s="74"/>
      <c r="E38" s="74"/>
      <c r="F38" s="74"/>
      <c r="G38" s="74"/>
      <c r="H38" s="74"/>
      <c r="I38" s="74"/>
      <c r="J38" s="75"/>
      <c r="K38" s="75"/>
      <c r="L38" s="69"/>
      <c r="O38" s="72"/>
    </row>
    <row r="39" spans="2:15" ht="13.8" thickBot="1" x14ac:dyDescent="0.3">
      <c r="B39" s="76" t="s">
        <v>32</v>
      </c>
      <c r="C39" s="77"/>
      <c r="D39" s="77"/>
      <c r="E39" s="77"/>
      <c r="F39" s="77"/>
      <c r="G39" s="77"/>
      <c r="H39" s="77"/>
      <c r="I39" s="77"/>
      <c r="J39" s="78"/>
      <c r="K39" s="78"/>
      <c r="L39" s="79"/>
    </row>
    <row r="41" spans="2:15" x14ac:dyDescent="0.25">
      <c r="I41" s="80"/>
    </row>
    <row r="43" spans="2:15" x14ac:dyDescent="0.25">
      <c r="I43" s="81"/>
    </row>
    <row r="44" spans="2:15" x14ac:dyDescent="0.25">
      <c r="I44" s="82"/>
    </row>
    <row r="56" spans="15:15" x14ac:dyDescent="0.25">
      <c r="O56" s="83"/>
    </row>
    <row r="57" spans="15:15" x14ac:dyDescent="0.25">
      <c r="O57" s="84"/>
    </row>
  </sheetData>
  <mergeCells count="4">
    <mergeCell ref="B3:L3"/>
    <mergeCell ref="B5:L5"/>
    <mergeCell ref="B36:K36"/>
    <mergeCell ref="B39:I39"/>
  </mergeCells>
  <printOptions horizontalCentered="1"/>
  <pageMargins left="0.7" right="0.7" top="0.75" bottom="0.75" header="0.3" footer="0.3"/>
  <pageSetup paperSize="119" scale="90" orientation="landscape" horizontalDpi="1200" verticalDpi="1200" r:id="rId1"/>
  <headerFooter>
    <oddFooter>&amp;R&amp;F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5</vt:lpstr>
      <vt:lpstr>'Table 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 Gonzales</dc:creator>
  <cp:lastModifiedBy>Rey Gonzales</cp:lastModifiedBy>
  <dcterms:created xsi:type="dcterms:W3CDTF">2015-06-02T00:37:26Z</dcterms:created>
  <dcterms:modified xsi:type="dcterms:W3CDTF">2015-06-02T00:39:51Z</dcterms:modified>
</cp:coreProperties>
</file>